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leta Domiciliar" sheetId="1" r:id="rId1"/>
    <sheet name="Plan1" sheetId="2" r:id="rId2"/>
  </sheets>
  <definedNames>
    <definedName name="_xlnm.Print_Area" localSheetId="0">'Coleta Domiciliar'!$A$1:$F$189</definedName>
    <definedName name="_xlnm.Print_Titles" localSheetId="0">'Coleta Domiciliar'!$1:$7</definedName>
  </definedNames>
  <calcPr fullCalcOnLoad="1"/>
</workbook>
</file>

<file path=xl/comments1.xml><?xml version="1.0" encoding="utf-8"?>
<comments xmlns="http://schemas.openxmlformats.org/spreadsheetml/2006/main">
  <authors>
    <author>Usu?rio do Windows</author>
  </authors>
  <commentList>
    <comment ref="C121" authorId="0">
      <text>
        <r>
          <rPr>
            <sz val="9"/>
            <rFont val="Tahoma"/>
            <family val="2"/>
          </rPr>
          <t>Para transporte até local dest. Final: em torno de 100 km/dia x 13 viagens no mês (média) = 1.300 km
Para recolha: (urbano) em torno de 64 km/dia x 13 dias (média) = 832 km +  em torno de 68 Km (interior)
TOTAL: 2.200 KM</t>
        </r>
      </text>
    </comment>
  </commentList>
</comments>
</file>

<file path=xl/sharedStrings.xml><?xml version="1.0" encoding="utf-8"?>
<sst xmlns="http://schemas.openxmlformats.org/spreadsheetml/2006/main" count="249" uniqueCount="119">
  <si>
    <t>Salário Normal</t>
  </si>
  <si>
    <t>Adicional de Insalubridade</t>
  </si>
  <si>
    <t>%</t>
  </si>
  <si>
    <t>Soma</t>
  </si>
  <si>
    <t>Encargos Sociais</t>
  </si>
  <si>
    <t>Total por Motorista</t>
  </si>
  <si>
    <t>Total do Efetivo</t>
  </si>
  <si>
    <t>homem</t>
  </si>
  <si>
    <t>mês</t>
  </si>
  <si>
    <t>vale</t>
  </si>
  <si>
    <t>unidade</t>
  </si>
  <si>
    <t>Colete reflexivo</t>
  </si>
  <si>
    <t>Custo de aquisição dos chassis</t>
  </si>
  <si>
    <t>Custo de aquisição dos compactadores</t>
  </si>
  <si>
    <t>Remuneração mensal de capital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</si>
  <si>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</si>
  <si>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</si>
  <si>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</si>
  <si>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</si>
  <si>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</si>
  <si>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</si>
  <si>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</si>
  <si>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C. de óleo do motor /1.000 km rodados</t>
  </si>
  <si>
    <t>l/1.000 km</t>
  </si>
  <si>
    <t>Custo mensal com óleo do motor</t>
  </si>
  <si>
    <t>C. de óleo da transmissão /1.000 km</t>
  </si>
  <si>
    <t>Custo mensal com óleo da transmissão</t>
  </si>
  <si>
    <t>Custo mensal com óleo hidráulico</t>
  </si>
  <si>
    <t>Custo de graxa /1.000 km rodados</t>
  </si>
  <si>
    <t>C. de óleo hidráulico / 1.000 km</t>
  </si>
  <si>
    <t>kg/1.000 km</t>
  </si>
  <si>
    <t>Custo mensal com graxa</t>
  </si>
  <si>
    <t>km/jogo</t>
  </si>
  <si>
    <t>toneladas</t>
  </si>
  <si>
    <t>Calça</t>
  </si>
  <si>
    <t>Camiseta</t>
  </si>
  <si>
    <t>Boné</t>
  </si>
  <si>
    <t>Luva de proteção</t>
  </si>
  <si>
    <t>Custo do jogo de pneus 275/80 R 22,5</t>
  </si>
  <si>
    <t>Benefícios e despesas indiretas</t>
  </si>
  <si>
    <t>CUSTO TOTAL MENSAL COM DESPESAS OPERACIONAIS (R$/mês) ........................................................................................................</t>
  </si>
  <si>
    <t>Custo mensal com manutenção</t>
  </si>
  <si>
    <t>Síntese dos custos</t>
  </si>
  <si>
    <t>Item</t>
  </si>
  <si>
    <t>Custo (R$/mês)</t>
  </si>
  <si>
    <t>Síntese de quantitativos</t>
  </si>
  <si>
    <t>Mão-de-obra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</si>
  <si>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</si>
  <si>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</si>
  <si>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</si>
  <si>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</si>
  <si>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</si>
  <si>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</si>
  <si>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</si>
  <si>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</si>
  <si>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</si>
  <si>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</si>
  <si>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</si>
  <si>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</si>
  <si>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</si>
  <si>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Grupo C</t>
  </si>
  <si>
    <t>13° Salário</t>
  </si>
  <si>
    <t>Total para Encargos Sociais</t>
  </si>
  <si>
    <t>CUSTO TOTAL MENSAL COM A COLETA DOMICILIAR</t>
  </si>
  <si>
    <t>Planilha de Composição de Custos</t>
  </si>
  <si>
    <t>2. Uniformes e Equipamentos de Proteção Individual</t>
  </si>
  <si>
    <t>Custo Mensal com Mão-de-obra (R$/mês) ..............................................................................................</t>
  </si>
  <si>
    <t>Custo Mensal com Uniformes e EPI's (R$/mês) .........................................................................</t>
  </si>
  <si>
    <t>3.1.1. Depreciação</t>
  </si>
  <si>
    <t>1. Mão-de-obra</t>
  </si>
  <si>
    <t>par</t>
  </si>
  <si>
    <t>frasco 120g</t>
  </si>
  <si>
    <t>Custo estim. c/manutenção (60 meses)</t>
  </si>
  <si>
    <t>Depreciação mensal veículos coletores</t>
  </si>
  <si>
    <t>Custo dos veículos coletores</t>
  </si>
  <si>
    <t>Seguro obrigatório</t>
  </si>
  <si>
    <t>3.1.2. Remuneração do Capital  Investido</t>
  </si>
  <si>
    <t>3.1.3. Impostos e Seguros</t>
  </si>
  <si>
    <t>3.1.4. Consumos</t>
  </si>
  <si>
    <t>3.1.5. Manutenção</t>
  </si>
  <si>
    <t>3. Veículos e Equipamentos</t>
  </si>
  <si>
    <t>Custo mensal com pneus</t>
  </si>
  <si>
    <t>Custo Mensal com BDI (R$/mês) .............................................................................................</t>
  </si>
  <si>
    <t>Veículos e Equipamentos</t>
  </si>
  <si>
    <t>Total de mão-de-obra (postos de trabalho)</t>
  </si>
  <si>
    <r>
      <t>Depr. compactadores disp.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>(60 meses)</t>
    </r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</si>
  <si>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</si>
  <si>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</si>
  <si>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</si>
  <si>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</si>
  <si>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</si>
  <si>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</si>
  <si>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</si>
  <si>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Meia de algodão com ano alto</t>
  </si>
  <si>
    <t>Jaqueta com reflexivo (NBR 15.292)</t>
  </si>
  <si>
    <t>Camiseta de algodão</t>
  </si>
  <si>
    <t>Tênis de segurança com palmilha aço</t>
  </si>
  <si>
    <t>Capa de chuva amarela com reflexivo</t>
  </si>
  <si>
    <t>Botina de segurança c/ palmilha aço</t>
  </si>
  <si>
    <t>Custo de recapagem</t>
  </si>
  <si>
    <t>Custo jg. compl. + recap. / km rodado</t>
  </si>
  <si>
    <t>Total por Coletor</t>
  </si>
  <si>
    <t>2.1. Uniformes e EPI's para Coletor</t>
  </si>
  <si>
    <t>Coleta de Resíduos Domiciliares</t>
  </si>
  <si>
    <t>1.1. Coletor Turno do Dia (Coleta domiciliar e coleta de resíduos públicos)</t>
  </si>
  <si>
    <t>Custo de aquisição dos chassis ¹</t>
  </si>
  <si>
    <t>3.1. Veículo Coletor Compactador Toco (Coleta domiciliar)</t>
  </si>
  <si>
    <t>1.2. Motorista Turno do Dia (Coleta domiciliar e coleta de resíduos públicos)</t>
  </si>
  <si>
    <t>coletor</t>
  </si>
  <si>
    <t>motorista</t>
  </si>
  <si>
    <t>2.1 - veiculo coletor</t>
  </si>
  <si>
    <t>1.3. Auxílio Alimentação</t>
  </si>
  <si>
    <t>2.2. Uniformes e EPI's para Motorista</t>
  </si>
  <si>
    <t>¹ Os chassis cotados possuem cabine para 4 (quatro) tripulantes. Caso a licitante opte por chassis com cabine para 3 (três) tripulantes, deverá prever o custo com transporte para os tripulantes excedentes (Composição das equipes de coleta: Motorista + 2 (dois) Coletores).</t>
  </si>
  <si>
    <t>Depreciação do chassi (60 meses)</t>
  </si>
  <si>
    <t>40% FGTS (rescisões)</t>
  </si>
  <si>
    <t xml:space="preserve">Quantidade média de resíduos coletados por mês: </t>
  </si>
  <si>
    <t>CUSTO TOTAL VEÍCULOS E EQUIPAMENTOS</t>
  </si>
  <si>
    <t>4. Benefícios e Despesas Indiretas - BDI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</si>
</sst>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.00_);\(&quot;R$ &quot;#,##0.00\)"/>
    <numFmt numFmtId="179" formatCode="_(* #,##0_);_(* \(#,##0\);_(* &quot;-&quot;_);_(@_)"/>
    <numFmt numFmtId="180" formatCode="_(* #,##0.00_);_(* \(#,##0.00\);_(* &quot;-&quot;??_);_(@_)"/>
    <numFmt numFmtId="181" formatCode="_(&quot;R$&quot;* #,##0_);_(&quot;R$&quot;* \(#,##0\);_(&quot;R$&quot;* &quot;-&quot;_);_(@_)"/>
    <numFmt numFmtId="182" formatCode="_(&quot;R$&quot;* #,##0.00_);_(&quot;R$&quot;* \(#,##0.00\);_(&quot;R$&quot;* &quot;-&quot;??_);_(@_)"/>
    <numFmt numFmtId="183" formatCode="_(* #,##0_);_(* \(#,##0\);_(* &quot;-&quot;??_);_(@_)"/>
    <numFmt numFmtId="184" formatCode="_(* #,##0.000_);_(* \(#,##0.000\);_(* &quot;-&quot;??_);_(@_)"/>
    <numFmt numFmtId="185" formatCode="&quot;R$ &quot;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0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80" fontId="0" fillId="0" borderId="0" xfId="62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6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80" fontId="0" fillId="0" borderId="12" xfId="62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0" fillId="0" borderId="10" xfId="6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62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180" fontId="0" fillId="0" borderId="13" xfId="62" applyFont="1" applyBorder="1" applyAlignment="1">
      <alignment horizontal="center" vertical="center"/>
    </xf>
    <xf numFmtId="180" fontId="2" fillId="33" borderId="14" xfId="62" applyFont="1" applyFill="1" applyBorder="1" applyAlignment="1">
      <alignment horizontal="center" vertical="center"/>
    </xf>
    <xf numFmtId="180" fontId="2" fillId="33" borderId="14" xfId="62" applyFont="1" applyFill="1" applyBorder="1" applyAlignment="1">
      <alignment vertical="center"/>
    </xf>
    <xf numFmtId="180" fontId="2" fillId="0" borderId="0" xfId="62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6" xfId="62" applyFont="1" applyBorder="1" applyAlignment="1">
      <alignment vertical="center"/>
    </xf>
    <xf numFmtId="180" fontId="2" fillId="0" borderId="17" xfId="62" applyFont="1" applyBorder="1" applyAlignment="1">
      <alignment vertical="center"/>
    </xf>
    <xf numFmtId="13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80" fontId="0" fillId="0" borderId="16" xfId="62" applyFont="1" applyBorder="1" applyAlignment="1">
      <alignment vertical="center"/>
    </xf>
    <xf numFmtId="180" fontId="0" fillId="0" borderId="17" xfId="62" applyFont="1" applyBorder="1" applyAlignment="1">
      <alignment vertical="center"/>
    </xf>
    <xf numFmtId="180" fontId="2" fillId="0" borderId="0" xfId="62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0" fontId="2" fillId="0" borderId="0" xfId="62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0" fontId="4" fillId="0" borderId="0" xfId="62" applyFont="1" applyAlignment="1">
      <alignment vertical="center"/>
    </xf>
    <xf numFmtId="180" fontId="4" fillId="0" borderId="20" xfId="62" applyFont="1" applyBorder="1" applyAlignment="1">
      <alignment vertical="center"/>
    </xf>
    <xf numFmtId="183" fontId="0" fillId="0" borderId="10" xfId="62" applyNumberFormat="1" applyFont="1" applyBorder="1" applyAlignment="1">
      <alignment vertical="center"/>
    </xf>
    <xf numFmtId="180" fontId="0" fillId="0" borderId="0" xfId="62" applyFont="1" applyAlignment="1">
      <alignment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180" fontId="0" fillId="34" borderId="0" xfId="62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80" fontId="0" fillId="0" borderId="0" xfId="62" applyFont="1" applyFill="1" applyAlignment="1">
      <alignment vertical="center"/>
    </xf>
    <xf numFmtId="180" fontId="3" fillId="0" borderId="0" xfId="62" applyFont="1" applyAlignment="1">
      <alignment vertical="center"/>
    </xf>
    <xf numFmtId="180" fontId="0" fillId="0" borderId="21" xfId="62" applyFont="1" applyBorder="1" applyAlignment="1">
      <alignment vertical="center"/>
    </xf>
    <xf numFmtId="180" fontId="0" fillId="0" borderId="22" xfId="62" applyFont="1" applyBorder="1" applyAlignment="1">
      <alignment vertical="center"/>
    </xf>
    <xf numFmtId="180" fontId="2" fillId="0" borderId="23" xfId="62" applyFont="1" applyBorder="1" applyAlignment="1">
      <alignment horizontal="center" vertical="center"/>
    </xf>
    <xf numFmtId="180" fontId="2" fillId="0" borderId="15" xfId="62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Continuous" vertical="center"/>
    </xf>
    <xf numFmtId="180" fontId="2" fillId="0" borderId="0" xfId="62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51" applyNumberFormat="1" applyFont="1" applyBorder="1" applyAlignment="1">
      <alignment vertical="center"/>
    </xf>
    <xf numFmtId="180" fontId="0" fillId="0" borderId="0" xfId="62" applyFont="1" applyBorder="1" applyAlignment="1">
      <alignment vertical="center"/>
    </xf>
    <xf numFmtId="180" fontId="9" fillId="0" borderId="0" xfId="62" applyFont="1" applyBorder="1" applyAlignment="1">
      <alignment vertical="center"/>
    </xf>
    <xf numFmtId="9" fontId="9" fillId="0" borderId="0" xfId="51" applyFont="1" applyBorder="1" applyAlignment="1">
      <alignment vertical="center"/>
    </xf>
    <xf numFmtId="180" fontId="9" fillId="0" borderId="0" xfId="62" applyFont="1" applyAlignment="1">
      <alignment vertical="center"/>
    </xf>
    <xf numFmtId="0" fontId="9" fillId="0" borderId="0" xfId="0" applyFont="1" applyAlignment="1">
      <alignment vertical="center"/>
    </xf>
    <xf numFmtId="180" fontId="2" fillId="0" borderId="10" xfId="62" applyFont="1" applyBorder="1" applyAlignment="1">
      <alignment vertical="center"/>
    </xf>
    <xf numFmtId="10" fontId="2" fillId="0" borderId="10" xfId="51" applyNumberFormat="1" applyFont="1" applyBorder="1" applyAlignment="1">
      <alignment vertical="center"/>
    </xf>
    <xf numFmtId="10" fontId="9" fillId="0" borderId="0" xfId="51" applyNumberFormat="1" applyFon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centerContinuous" vertical="center"/>
    </xf>
    <xf numFmtId="180" fontId="0" fillId="0" borderId="19" xfId="62" applyFont="1" applyBorder="1" applyAlignment="1">
      <alignment vertical="center"/>
    </xf>
    <xf numFmtId="180" fontId="2" fillId="0" borderId="24" xfId="62" applyFont="1" applyBorder="1" applyAlignment="1">
      <alignment horizontal="right" vertical="center"/>
    </xf>
    <xf numFmtId="180" fontId="0" fillId="0" borderId="25" xfId="62" applyFont="1" applyBorder="1" applyAlignment="1">
      <alignment vertical="center"/>
    </xf>
    <xf numFmtId="180" fontId="0" fillId="0" borderId="10" xfId="6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26" xfId="51" applyNumberFormat="1" applyFont="1" applyBorder="1" applyAlignment="1">
      <alignment vertical="center"/>
    </xf>
    <xf numFmtId="10" fontId="2" fillId="0" borderId="17" xfId="51" applyNumberFormat="1" applyFont="1" applyBorder="1" applyAlignment="1">
      <alignment vertical="center"/>
    </xf>
    <xf numFmtId="180" fontId="0" fillId="0" borderId="10" xfId="62" applyNumberFormat="1" applyFont="1" applyBorder="1" applyAlignment="1">
      <alignment horizontal="center" vertical="center"/>
    </xf>
    <xf numFmtId="180" fontId="0" fillId="0" borderId="0" xfId="62" applyFont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180" fontId="11" fillId="33" borderId="28" xfId="62" applyFont="1" applyFill="1" applyBorder="1" applyAlignment="1">
      <alignment horizontal="center" vertical="center"/>
    </xf>
    <xf numFmtId="180" fontId="11" fillId="33" borderId="29" xfId="62" applyFont="1" applyFill="1" applyBorder="1" applyAlignment="1">
      <alignment horizontal="center" vertical="center"/>
    </xf>
    <xf numFmtId="180" fontId="2" fillId="0" borderId="30" xfId="62" applyFont="1" applyBorder="1" applyAlignment="1">
      <alignment horizontal="center" vertical="center"/>
    </xf>
    <xf numFmtId="180" fontId="0" fillId="0" borderId="25" xfId="62" applyFont="1" applyBorder="1" applyAlignment="1">
      <alignment horizontal="left" vertical="center"/>
    </xf>
    <xf numFmtId="180" fontId="0" fillId="0" borderId="25" xfId="62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80" fontId="0" fillId="0" borderId="19" xfId="62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80" fontId="0" fillId="0" borderId="19" xfId="62" applyFont="1" applyBorder="1" applyAlignment="1">
      <alignment vertical="center"/>
    </xf>
    <xf numFmtId="180" fontId="0" fillId="0" borderId="25" xfId="62" applyFont="1" applyBorder="1" applyAlignment="1">
      <alignment vertical="center"/>
    </xf>
    <xf numFmtId="183" fontId="0" fillId="0" borderId="0" xfId="62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180" fontId="0" fillId="34" borderId="0" xfId="62" applyFont="1" applyFill="1" applyAlignment="1">
      <alignment vertical="center"/>
    </xf>
    <xf numFmtId="184" fontId="0" fillId="0" borderId="12" xfId="62" applyNumberFormat="1" applyFont="1" applyBorder="1" applyAlignment="1">
      <alignment horizontal="center" vertical="center"/>
    </xf>
    <xf numFmtId="10" fontId="0" fillId="0" borderId="10" xfId="51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1" xfId="62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2" fillId="0" borderId="32" xfId="62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180" fontId="0" fillId="0" borderId="30" xfId="62" applyFont="1" applyBorder="1" applyAlignment="1">
      <alignment vertical="center"/>
    </xf>
    <xf numFmtId="180" fontId="0" fillId="0" borderId="21" xfId="62" applyFont="1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62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1" fontId="2" fillId="0" borderId="34" xfId="62" applyNumberFormat="1" applyFont="1" applyBorder="1" applyAlignment="1">
      <alignment horizontal="center" vertical="center"/>
    </xf>
    <xf numFmtId="180" fontId="0" fillId="0" borderId="10" xfId="62" applyFont="1" applyFill="1" applyBorder="1" applyAlignment="1">
      <alignment horizontal="center" vertical="center"/>
    </xf>
    <xf numFmtId="180" fontId="2" fillId="0" borderId="13" xfId="62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180" fontId="2" fillId="0" borderId="10" xfId="62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83" fontId="4" fillId="0" borderId="19" xfId="62" applyNumberFormat="1" applyFont="1" applyBorder="1" applyAlignment="1">
      <alignment vertical="center"/>
    </xf>
    <xf numFmtId="180" fontId="0" fillId="35" borderId="12" xfId="62" applyFont="1" applyFill="1" applyBorder="1" applyAlignment="1">
      <alignment horizontal="center" vertical="center"/>
    </xf>
    <xf numFmtId="43" fontId="0" fillId="0" borderId="0" xfId="0" applyNumberFormat="1" applyFont="1" applyAlignment="1">
      <alignment vertical="center"/>
    </xf>
    <xf numFmtId="180" fontId="2" fillId="36" borderId="14" xfId="62" applyFont="1" applyFill="1" applyBorder="1" applyAlignment="1">
      <alignment vertical="center"/>
    </xf>
    <xf numFmtId="180" fontId="2" fillId="36" borderId="14" xfId="6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2" fillId="0" borderId="15" xfId="62" applyFont="1" applyBorder="1" applyAlignment="1">
      <alignment horizontal="center" vertical="center"/>
    </xf>
    <xf numFmtId="180" fontId="2" fillId="0" borderId="16" xfId="62" applyFont="1" applyBorder="1" applyAlignment="1">
      <alignment horizontal="center" vertical="center"/>
    </xf>
    <xf numFmtId="180" fontId="2" fillId="0" borderId="35" xfId="62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85" fontId="0" fillId="0" borderId="38" xfId="0" applyNumberFormat="1" applyBorder="1" applyAlignment="1">
      <alignment horizontal="right" vertical="center"/>
    </xf>
    <xf numFmtId="185" fontId="0" fillId="0" borderId="39" xfId="0" applyNumberFormat="1" applyBorder="1" applyAlignment="1">
      <alignment horizontal="right" vertical="center"/>
    </xf>
    <xf numFmtId="180" fontId="0" fillId="0" borderId="25" xfId="62" applyFont="1" applyBorder="1" applyAlignment="1">
      <alignment horizontal="left" vertical="center"/>
    </xf>
    <xf numFmtId="180" fontId="0" fillId="0" borderId="19" xfId="62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80" fontId="2" fillId="0" borderId="42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view="pageBreakPreview" zoomScaleSheetLayoutView="100" zoomScalePageLayoutView="0" workbookViewId="0" topLeftCell="A160">
      <selection activeCell="F60" sqref="F60"/>
    </sheetView>
  </sheetViews>
  <sheetFormatPr defaultColWidth="9.140625" defaultRowHeight="12.75"/>
  <cols>
    <col min="1" max="1" width="33.57421875" style="12" customWidth="1"/>
    <col min="2" max="2" width="10.00390625" style="12" customWidth="1"/>
    <col min="3" max="3" width="10.8515625" style="12" customWidth="1"/>
    <col min="4" max="4" width="14.7109375" style="13" customWidth="1"/>
    <col min="5" max="5" width="13.57421875" style="13" customWidth="1"/>
    <col min="6" max="6" width="13.28125" style="13" customWidth="1"/>
    <col min="7" max="7" width="12.8515625" style="12" bestFit="1" customWidth="1"/>
    <col min="8" max="16384" width="9.140625" style="12" customWidth="1"/>
  </cols>
  <sheetData>
    <row r="1" spans="1:6" s="4" customFormat="1" ht="12.75" customHeight="1">
      <c r="A1" s="5"/>
      <c r="B1" s="6"/>
      <c r="C1" s="6"/>
      <c r="D1" s="7"/>
      <c r="E1" s="7"/>
      <c r="F1" s="7"/>
    </row>
    <row r="2" spans="1:6" s="4" customFormat="1" ht="12.75" customHeight="1">
      <c r="A2" s="8"/>
      <c r="B2" s="6"/>
      <c r="C2" s="6"/>
      <c r="D2" s="7"/>
      <c r="E2" s="7"/>
      <c r="F2" s="7"/>
    </row>
    <row r="3" spans="1:6" s="4" customFormat="1" ht="15" customHeight="1">
      <c r="A3" s="9"/>
      <c r="B3" s="10"/>
      <c r="C3" s="10"/>
      <c r="D3" s="10"/>
      <c r="E3" s="10"/>
      <c r="F3" s="10"/>
    </row>
    <row r="4" spans="1:6" s="4" customFormat="1" ht="6.75" customHeight="1">
      <c r="A4" s="8"/>
      <c r="B4" s="6"/>
      <c r="C4" s="6"/>
      <c r="D4" s="7"/>
      <c r="E4" s="7"/>
      <c r="F4" s="7"/>
    </row>
    <row r="5" spans="1:6" s="11" customFormat="1" ht="13.5" customHeight="1">
      <c r="A5" s="139" t="s">
        <v>103</v>
      </c>
      <c r="B5" s="139"/>
      <c r="C5" s="139"/>
      <c r="D5" s="139"/>
      <c r="E5" s="139"/>
      <c r="F5" s="139"/>
    </row>
    <row r="6" spans="1:6" s="11" customFormat="1" ht="18" customHeight="1">
      <c r="A6" s="142" t="s">
        <v>64</v>
      </c>
      <c r="B6" s="142"/>
      <c r="C6" s="142"/>
      <c r="D6" s="142"/>
      <c r="E6" s="142"/>
      <c r="F6" s="142"/>
    </row>
    <row r="7" spans="1:6" s="4" customFormat="1" ht="10.5" customHeight="1">
      <c r="A7" s="53"/>
      <c r="B7" s="54"/>
      <c r="C7" s="54"/>
      <c r="D7" s="55"/>
      <c r="E7" s="55"/>
      <c r="F7" s="55"/>
    </row>
    <row r="8" spans="1:6" s="4" customFormat="1" ht="15.75" customHeight="1" thickBot="1">
      <c r="A8" s="56" t="s">
        <v>42</v>
      </c>
      <c r="B8" s="7"/>
      <c r="C8" s="7"/>
      <c r="D8" s="7"/>
      <c r="E8" s="7"/>
      <c r="F8" s="7"/>
    </row>
    <row r="9" spans="1:6" s="4" customFormat="1" ht="15.75" customHeight="1">
      <c r="A9" s="88" t="s">
        <v>43</v>
      </c>
      <c r="B9" s="57"/>
      <c r="C9" s="58"/>
      <c r="D9" s="143" t="s">
        <v>44</v>
      </c>
      <c r="E9" s="143"/>
      <c r="F9" s="59" t="s">
        <v>2</v>
      </c>
    </row>
    <row r="10" spans="1:6" s="4" customFormat="1" ht="15.75" customHeight="1">
      <c r="A10" s="77" t="str">
        <f>+A29</f>
        <v>1. Mão-de-obra</v>
      </c>
      <c r="B10" s="73"/>
      <c r="C10" s="75"/>
      <c r="D10" s="133">
        <f>+F57</f>
        <v>10715.861208</v>
      </c>
      <c r="E10" s="134"/>
      <c r="F10" s="80">
        <f>+D10/D$14</f>
        <v>1</v>
      </c>
    </row>
    <row r="11" spans="1:6" s="4" customFormat="1" ht="15.75" customHeight="1">
      <c r="A11" s="135" t="str">
        <f>+A59</f>
        <v>2. Uniformes e Equipamentos de Proteção Individual</v>
      </c>
      <c r="B11" s="136"/>
      <c r="C11" s="136"/>
      <c r="D11" s="133">
        <f>+F90</f>
        <v>0</v>
      </c>
      <c r="E11" s="134"/>
      <c r="F11" s="80">
        <f>+D11/D$14</f>
        <v>0</v>
      </c>
    </row>
    <row r="12" spans="1:6" s="4" customFormat="1" ht="15.75" customHeight="1">
      <c r="A12" s="89" t="str">
        <f>+A92</f>
        <v>3. Veículos e Equipamentos</v>
      </c>
      <c r="B12" s="74"/>
      <c r="C12" s="75"/>
      <c r="D12" s="133">
        <f>F148</f>
        <v>0</v>
      </c>
      <c r="E12" s="134"/>
      <c r="F12" s="80">
        <f>+D12/D$14</f>
        <v>0</v>
      </c>
    </row>
    <row r="13" spans="1:6" s="4" customFormat="1" ht="15.75" customHeight="1" thickBot="1">
      <c r="A13" s="90" t="str">
        <f>+A152</f>
        <v>4. Benefícios e Despesas Indiretas - BDI</v>
      </c>
      <c r="B13" s="74"/>
      <c r="C13" s="75"/>
      <c r="D13" s="133">
        <f>F156</f>
        <v>0</v>
      </c>
      <c r="E13" s="134"/>
      <c r="F13" s="80">
        <f>+D13/D$14</f>
        <v>0</v>
      </c>
    </row>
    <row r="14" spans="1:6" s="4" customFormat="1" ht="15.75" customHeight="1" thickBot="1">
      <c r="A14" s="60" t="s">
        <v>63</v>
      </c>
      <c r="B14" s="61"/>
      <c r="C14" s="31"/>
      <c r="D14" s="140">
        <f>SUM(D10:E13)</f>
        <v>10715.861208</v>
      </c>
      <c r="E14" s="141"/>
      <c r="F14" s="81">
        <f>SUM(F10:F13)</f>
        <v>1</v>
      </c>
    </row>
    <row r="15" ht="6.75" customHeight="1"/>
    <row r="16" spans="1:6" s="4" customFormat="1" ht="7.5" customHeight="1">
      <c r="A16" s="50"/>
      <c r="B16" s="51"/>
      <c r="C16" s="51"/>
      <c r="D16" s="52"/>
      <c r="E16" s="52"/>
      <c r="F16" s="52"/>
    </row>
    <row r="17" ht="6" customHeight="1"/>
    <row r="18" spans="1:6" s="4" customFormat="1" ht="15" customHeight="1" thickBot="1">
      <c r="A18" s="56" t="s">
        <v>45</v>
      </c>
      <c r="B18" s="13"/>
      <c r="C18" s="13"/>
      <c r="D18" s="13"/>
      <c r="E18" s="13"/>
      <c r="F18" s="13"/>
    </row>
    <row r="19" spans="1:6" s="4" customFormat="1" ht="15" customHeight="1" thickBot="1">
      <c r="A19" s="128" t="s">
        <v>46</v>
      </c>
      <c r="B19" s="129"/>
      <c r="C19" s="129"/>
      <c r="D19" s="130"/>
      <c r="E19" s="76" t="s">
        <v>47</v>
      </c>
      <c r="F19" s="13"/>
    </row>
    <row r="20" spans="1:6" s="4" customFormat="1" ht="15" customHeight="1">
      <c r="A20" s="108" t="str">
        <f>+A31</f>
        <v>1.1. Coletor Turno do Dia (Coleta domiciliar e coleta de resíduos públicos)</v>
      </c>
      <c r="B20" s="109"/>
      <c r="C20" s="109"/>
      <c r="D20" s="110"/>
      <c r="E20" s="111">
        <v>2</v>
      </c>
      <c r="F20" s="13"/>
    </row>
    <row r="21" spans="1:6" s="4" customFormat="1" ht="15" customHeight="1">
      <c r="A21" s="95" t="str">
        <f>+A41</f>
        <v>1.2. Motorista Turno do Dia (Coleta domiciliar e coleta de resíduos públicos)</v>
      </c>
      <c r="B21" s="94"/>
      <c r="C21" s="94"/>
      <c r="D21" s="112"/>
      <c r="E21" s="103">
        <v>1</v>
      </c>
      <c r="F21" s="13"/>
    </row>
    <row r="22" spans="1:6" s="4" customFormat="1" ht="15" customHeight="1" thickBot="1">
      <c r="A22" s="106" t="s">
        <v>84</v>
      </c>
      <c r="B22" s="107"/>
      <c r="C22" s="107"/>
      <c r="D22" s="113"/>
      <c r="E22" s="114">
        <f>SUM(E20:E21)</f>
        <v>3</v>
      </c>
      <c r="F22" s="13"/>
    </row>
    <row r="23" spans="1:6" s="4" customFormat="1" ht="15" customHeight="1" thickBot="1">
      <c r="A23" s="62"/>
      <c r="B23" s="63"/>
      <c r="C23" s="13"/>
      <c r="D23" s="13"/>
      <c r="E23" s="13"/>
      <c r="F23" s="13"/>
    </row>
    <row r="24" spans="1:6" s="4" customFormat="1" ht="15" customHeight="1">
      <c r="A24" s="131" t="s">
        <v>83</v>
      </c>
      <c r="B24" s="132"/>
      <c r="C24" s="132"/>
      <c r="D24" s="132"/>
      <c r="E24" s="76" t="s">
        <v>47</v>
      </c>
      <c r="F24" s="12"/>
    </row>
    <row r="25" spans="1:6" s="4" customFormat="1" ht="15" customHeight="1">
      <c r="A25" s="95" t="s">
        <v>110</v>
      </c>
      <c r="B25" s="94"/>
      <c r="C25" s="94"/>
      <c r="D25" s="93"/>
      <c r="E25" s="103">
        <v>1</v>
      </c>
      <c r="F25" s="12"/>
    </row>
    <row r="26" spans="1:6" s="4" customFormat="1" ht="11.25" customHeight="1">
      <c r="A26" s="83"/>
      <c r="B26" s="83"/>
      <c r="C26" s="83"/>
      <c r="D26" s="79"/>
      <c r="E26" s="96"/>
      <c r="F26" s="12"/>
    </row>
    <row r="27" spans="1:6" s="4" customFormat="1" ht="7.5" customHeight="1">
      <c r="A27" s="97"/>
      <c r="B27" s="98"/>
      <c r="C27" s="98"/>
      <c r="D27" s="99"/>
      <c r="E27" s="99"/>
      <c r="F27" s="99"/>
    </row>
    <row r="28" spans="1:6" s="4" customFormat="1" ht="15.75" customHeight="1">
      <c r="A28" s="83"/>
      <c r="B28" s="83"/>
      <c r="C28" s="83"/>
      <c r="D28" s="79"/>
      <c r="E28" s="96"/>
      <c r="F28" s="12"/>
    </row>
    <row r="29" ht="12.75" customHeight="1">
      <c r="A29" s="14" t="s">
        <v>69</v>
      </c>
    </row>
    <row r="30" ht="11.25" customHeight="1"/>
    <row r="31" ht="13.5" customHeight="1" thickBot="1">
      <c r="A31" s="12" t="s">
        <v>104</v>
      </c>
    </row>
    <row r="32" spans="1:6" ht="13.5" customHeight="1" thickBot="1">
      <c r="A32" s="84" t="s">
        <v>88</v>
      </c>
      <c r="B32" s="85" t="s">
        <v>89</v>
      </c>
      <c r="C32" s="85" t="s">
        <v>47</v>
      </c>
      <c r="D32" s="86" t="s">
        <v>92</v>
      </c>
      <c r="E32" s="86" t="s">
        <v>90</v>
      </c>
      <c r="F32" s="87" t="s">
        <v>91</v>
      </c>
    </row>
    <row r="33" spans="1:5" ht="12.75" customHeight="1">
      <c r="A33" s="16" t="s">
        <v>0</v>
      </c>
      <c r="B33" s="17" t="s">
        <v>8</v>
      </c>
      <c r="C33" s="17">
        <v>1</v>
      </c>
      <c r="D33" s="122">
        <v>1280.3</v>
      </c>
      <c r="E33" s="18">
        <f>C33*D33</f>
        <v>1280.3</v>
      </c>
    </row>
    <row r="34" spans="1:5" ht="12.75">
      <c r="A34" s="19" t="s">
        <v>1</v>
      </c>
      <c r="B34" s="20" t="s">
        <v>2</v>
      </c>
      <c r="C34" s="20">
        <v>40</v>
      </c>
      <c r="D34" s="21">
        <f>D33</f>
        <v>1280.3</v>
      </c>
      <c r="E34" s="21">
        <f>C34*D34/100</f>
        <v>512.12</v>
      </c>
    </row>
    <row r="35" spans="1:5" ht="12.75">
      <c r="A35" s="117" t="s">
        <v>3</v>
      </c>
      <c r="B35" s="22"/>
      <c r="C35" s="22"/>
      <c r="D35" s="23"/>
      <c r="E35" s="116">
        <f>SUM(E33:E34)</f>
        <v>1792.42</v>
      </c>
    </row>
    <row r="36" spans="1:5" ht="12.75">
      <c r="A36" s="19" t="s">
        <v>4</v>
      </c>
      <c r="B36" s="20" t="s">
        <v>2</v>
      </c>
      <c r="C36" s="120">
        <f>B189</f>
        <v>0.5957000000000001</v>
      </c>
      <c r="D36" s="21">
        <f>E35</f>
        <v>1792.42</v>
      </c>
      <c r="E36" s="21">
        <f>D36*C36</f>
        <v>1067.7445940000002</v>
      </c>
    </row>
    <row r="37" spans="1:5" ht="12.75">
      <c r="A37" s="24" t="s">
        <v>101</v>
      </c>
      <c r="B37" s="22"/>
      <c r="C37" s="22"/>
      <c r="D37" s="23"/>
      <c r="E37" s="25">
        <f>E35+E36</f>
        <v>2860.1645940000003</v>
      </c>
    </row>
    <row r="38" spans="1:5" ht="13.5" thickBot="1">
      <c r="A38" s="19" t="s">
        <v>6</v>
      </c>
      <c r="B38" s="20" t="s">
        <v>7</v>
      </c>
      <c r="C38" s="105">
        <v>2</v>
      </c>
      <c r="D38" s="21">
        <f>E37</f>
        <v>2860.1645940000003</v>
      </c>
      <c r="E38" s="21">
        <f>C38*D38</f>
        <v>5720.329188000001</v>
      </c>
    </row>
    <row r="39" ht="13.5" customHeight="1" thickBot="1">
      <c r="F39" s="26">
        <f>E38</f>
        <v>5720.329188000001</v>
      </c>
    </row>
    <row r="40" ht="11.25" customHeight="1"/>
    <row r="41" ht="13.5" thickBot="1">
      <c r="A41" s="12" t="s">
        <v>107</v>
      </c>
    </row>
    <row r="42" spans="1:6" s="15" customFormat="1" ht="12.75" customHeight="1" thickBot="1">
      <c r="A42" s="84" t="s">
        <v>88</v>
      </c>
      <c r="B42" s="85" t="s">
        <v>89</v>
      </c>
      <c r="C42" s="85" t="s">
        <v>47</v>
      </c>
      <c r="D42" s="86" t="s">
        <v>92</v>
      </c>
      <c r="E42" s="86" t="s">
        <v>90</v>
      </c>
      <c r="F42" s="87" t="s">
        <v>91</v>
      </c>
    </row>
    <row r="43" spans="1:5" ht="12.75">
      <c r="A43" s="16" t="s">
        <v>0</v>
      </c>
      <c r="B43" s="17" t="s">
        <v>8</v>
      </c>
      <c r="C43" s="17">
        <v>1</v>
      </c>
      <c r="D43" s="122">
        <v>1699</v>
      </c>
      <c r="E43" s="18">
        <f>C43*D43</f>
        <v>1699</v>
      </c>
    </row>
    <row r="44" spans="1:5" ht="12.75">
      <c r="A44" s="19" t="s">
        <v>1</v>
      </c>
      <c r="B44" s="20" t="s">
        <v>2</v>
      </c>
      <c r="C44" s="20">
        <v>40</v>
      </c>
      <c r="D44" s="21">
        <f>D43</f>
        <v>1699</v>
      </c>
      <c r="E44" s="21">
        <f>C44*D44/100</f>
        <v>679.6</v>
      </c>
    </row>
    <row r="45" spans="1:5" ht="12.75">
      <c r="A45" s="19" t="s">
        <v>3</v>
      </c>
      <c r="B45" s="22"/>
      <c r="C45" s="22"/>
      <c r="D45" s="23"/>
      <c r="E45" s="21">
        <f>SUM(E43:E44)</f>
        <v>2378.6</v>
      </c>
    </row>
    <row r="46" spans="1:5" ht="12.75">
      <c r="A46" s="19" t="s">
        <v>4</v>
      </c>
      <c r="B46" s="20" t="s">
        <v>2</v>
      </c>
      <c r="C46" s="120">
        <f>B189</f>
        <v>0.5957000000000001</v>
      </c>
      <c r="D46" s="21">
        <f>E45</f>
        <v>2378.6</v>
      </c>
      <c r="E46" s="21">
        <f>D46*C46</f>
        <v>1416.9320200000002</v>
      </c>
    </row>
    <row r="47" spans="1:5" ht="12.75">
      <c r="A47" s="19" t="s">
        <v>5</v>
      </c>
      <c r="B47" s="91"/>
      <c r="C47" s="91"/>
      <c r="D47" s="92"/>
      <c r="E47" s="21">
        <f>E45+E46</f>
        <v>3795.53202</v>
      </c>
    </row>
    <row r="48" spans="1:5" ht="13.5" thickBot="1">
      <c r="A48" s="19" t="s">
        <v>6</v>
      </c>
      <c r="B48" s="20" t="s">
        <v>7</v>
      </c>
      <c r="C48" s="20">
        <v>1</v>
      </c>
      <c r="D48" s="21">
        <f>E47</f>
        <v>3795.53202</v>
      </c>
      <c r="E48" s="21">
        <f>C48*D48</f>
        <v>3795.53202</v>
      </c>
    </row>
    <row r="49" ht="13.5" thickBot="1">
      <c r="F49" s="26">
        <f>E48</f>
        <v>3795.53202</v>
      </c>
    </row>
    <row r="50" ht="11.25" customHeight="1"/>
    <row r="51" spans="1:6" ht="13.5" thickBot="1">
      <c r="A51" s="12" t="s">
        <v>111</v>
      </c>
      <c r="F51" s="28"/>
    </row>
    <row r="52" spans="1:6" ht="13.5" thickBot="1">
      <c r="A52" s="84" t="s">
        <v>88</v>
      </c>
      <c r="B52" s="85" t="s">
        <v>89</v>
      </c>
      <c r="C52" s="85" t="s">
        <v>47</v>
      </c>
      <c r="D52" s="86" t="s">
        <v>92</v>
      </c>
      <c r="E52" s="86" t="s">
        <v>90</v>
      </c>
      <c r="F52" s="87" t="s">
        <v>91</v>
      </c>
    </row>
    <row r="53" spans="1:6" ht="12.75">
      <c r="A53" s="19" t="s">
        <v>108</v>
      </c>
      <c r="B53" s="20" t="s">
        <v>9</v>
      </c>
      <c r="C53" s="48">
        <v>2</v>
      </c>
      <c r="D53" s="82">
        <v>400</v>
      </c>
      <c r="E53" s="78">
        <f>C53*D53</f>
        <v>800</v>
      </c>
      <c r="F53" s="28"/>
    </row>
    <row r="54" spans="1:6" ht="13.5" thickBot="1">
      <c r="A54" s="19" t="s">
        <v>109</v>
      </c>
      <c r="B54" s="20" t="s">
        <v>10</v>
      </c>
      <c r="C54" s="48">
        <v>1</v>
      </c>
      <c r="D54" s="82">
        <v>400</v>
      </c>
      <c r="E54" s="78">
        <f>C54*D54</f>
        <v>400</v>
      </c>
      <c r="F54" s="28"/>
    </row>
    <row r="55" ht="13.5" thickBot="1">
      <c r="F55" s="27">
        <f>SUM(E53:E54)</f>
        <v>1200</v>
      </c>
    </row>
    <row r="56" ht="13.5" thickBot="1"/>
    <row r="57" spans="1:6" ht="13.5" thickBot="1">
      <c r="A57" s="29" t="s">
        <v>66</v>
      </c>
      <c r="B57" s="30"/>
      <c r="C57" s="30"/>
      <c r="D57" s="31"/>
      <c r="E57" s="32"/>
      <c r="F57" s="124">
        <f>SUM(F33:F55)</f>
        <v>10715.861208</v>
      </c>
    </row>
    <row r="58" ht="12.75"/>
    <row r="59" ht="12.75">
      <c r="A59" s="14" t="s">
        <v>65</v>
      </c>
    </row>
    <row r="60" ht="11.25" customHeight="1"/>
    <row r="61" ht="13.5" customHeight="1">
      <c r="A61" s="12" t="s">
        <v>102</v>
      </c>
    </row>
    <row r="62" ht="11.25" customHeight="1" thickBot="1"/>
    <row r="63" spans="1:6" ht="13.5" customHeight="1" thickBot="1">
      <c r="A63" s="84" t="s">
        <v>88</v>
      </c>
      <c r="B63" s="85" t="s">
        <v>89</v>
      </c>
      <c r="C63" s="85" t="s">
        <v>47</v>
      </c>
      <c r="D63" s="86" t="s">
        <v>92</v>
      </c>
      <c r="E63" s="86" t="s">
        <v>90</v>
      </c>
      <c r="F63" s="87" t="s">
        <v>91</v>
      </c>
    </row>
    <row r="64" spans="1:5" ht="12.75">
      <c r="A64" s="16" t="s">
        <v>94</v>
      </c>
      <c r="B64" s="17" t="s">
        <v>10</v>
      </c>
      <c r="C64" s="33">
        <v>0.16666666666666666</v>
      </c>
      <c r="D64" s="18"/>
      <c r="E64" s="18">
        <f>C64*D64</f>
        <v>0</v>
      </c>
    </row>
    <row r="65" spans="1:5" ht="12.75" customHeight="1">
      <c r="A65" s="19" t="s">
        <v>34</v>
      </c>
      <c r="B65" s="20" t="s">
        <v>10</v>
      </c>
      <c r="C65" s="33">
        <v>0.16666666666666666</v>
      </c>
      <c r="D65" s="21"/>
      <c r="E65" s="21">
        <f>C65*D65</f>
        <v>0</v>
      </c>
    </row>
    <row r="66" spans="1:5" ht="12.75">
      <c r="A66" s="19" t="s">
        <v>95</v>
      </c>
      <c r="B66" s="20" t="s">
        <v>10</v>
      </c>
      <c r="C66" s="33">
        <v>1</v>
      </c>
      <c r="D66" s="21"/>
      <c r="E66" s="21">
        <f aca="true" t="shared" si="0" ref="E66:E74">C66*D66</f>
        <v>0</v>
      </c>
    </row>
    <row r="67" spans="1:5" ht="12.75" customHeight="1">
      <c r="A67" s="19" t="s">
        <v>36</v>
      </c>
      <c r="B67" s="20" t="s">
        <v>10</v>
      </c>
      <c r="C67" s="33">
        <v>0.333333333333333</v>
      </c>
      <c r="D67" s="21"/>
      <c r="E67" s="21">
        <f t="shared" si="0"/>
        <v>0</v>
      </c>
    </row>
    <row r="68" spans="1:5" ht="13.5" customHeight="1">
      <c r="A68" s="19" t="s">
        <v>96</v>
      </c>
      <c r="B68" s="20" t="s">
        <v>70</v>
      </c>
      <c r="C68" s="33">
        <v>0.5</v>
      </c>
      <c r="D68" s="21"/>
      <c r="E68" s="21">
        <f t="shared" si="0"/>
        <v>0</v>
      </c>
    </row>
    <row r="69" spans="1:5" ht="12.75" customHeight="1">
      <c r="A69" s="19" t="s">
        <v>93</v>
      </c>
      <c r="B69" s="20" t="s">
        <v>70</v>
      </c>
      <c r="C69" s="33">
        <v>1</v>
      </c>
      <c r="D69" s="21"/>
      <c r="E69" s="21">
        <f t="shared" si="0"/>
        <v>0</v>
      </c>
    </row>
    <row r="70" spans="1:5" ht="12.75">
      <c r="A70" s="19" t="s">
        <v>97</v>
      </c>
      <c r="B70" s="20" t="s">
        <v>10</v>
      </c>
      <c r="C70" s="33">
        <v>0.16666666666666666</v>
      </c>
      <c r="D70" s="21"/>
      <c r="E70" s="21">
        <f t="shared" si="0"/>
        <v>0</v>
      </c>
    </row>
    <row r="71" spans="1:6" s="1" customFormat="1" ht="12.75">
      <c r="A71" s="2" t="s">
        <v>11</v>
      </c>
      <c r="B71" s="3" t="s">
        <v>10</v>
      </c>
      <c r="C71" s="33">
        <v>0.16666666666666666</v>
      </c>
      <c r="D71" s="21"/>
      <c r="E71" s="21">
        <f t="shared" si="0"/>
        <v>0</v>
      </c>
      <c r="F71" s="49"/>
    </row>
    <row r="72" spans="1:5" ht="12.75">
      <c r="A72" s="19" t="s">
        <v>37</v>
      </c>
      <c r="B72" s="20" t="s">
        <v>70</v>
      </c>
      <c r="C72" s="33">
        <v>1</v>
      </c>
      <c r="D72" s="21"/>
      <c r="E72" s="21">
        <f t="shared" si="0"/>
        <v>0</v>
      </c>
    </row>
    <row r="73" spans="1:5" ht="12.75" customHeight="1">
      <c r="A73" s="19" t="s">
        <v>87</v>
      </c>
      <c r="B73" s="20" t="s">
        <v>71</v>
      </c>
      <c r="C73" s="102">
        <v>2</v>
      </c>
      <c r="D73" s="21"/>
      <c r="E73" s="21">
        <f t="shared" si="0"/>
        <v>0</v>
      </c>
    </row>
    <row r="74" spans="1:5" ht="12.75">
      <c r="A74" s="19"/>
      <c r="B74" s="20"/>
      <c r="C74" s="102"/>
      <c r="D74" s="21"/>
      <c r="E74" s="21">
        <f t="shared" si="0"/>
        <v>0</v>
      </c>
    </row>
    <row r="75" spans="1:5" ht="13.5" thickBot="1">
      <c r="A75" s="19" t="s">
        <v>6</v>
      </c>
      <c r="B75" s="20" t="s">
        <v>7</v>
      </c>
      <c r="C75" s="102">
        <v>2</v>
      </c>
      <c r="D75" s="21">
        <f>+SUM(E64:E74)</f>
        <v>0</v>
      </c>
      <c r="E75" s="21">
        <f>C75*D75</f>
        <v>0</v>
      </c>
    </row>
    <row r="76" ht="13.5" thickBot="1">
      <c r="F76" s="27">
        <f>+E75</f>
        <v>0</v>
      </c>
    </row>
    <row r="77" ht="13.5" customHeight="1">
      <c r="A77" s="12" t="s">
        <v>112</v>
      </c>
    </row>
    <row r="78" ht="11.25" customHeight="1" thickBot="1"/>
    <row r="79" spans="1:6" ht="13.5" thickBot="1">
      <c r="A79" s="84" t="s">
        <v>88</v>
      </c>
      <c r="B79" s="85" t="s">
        <v>89</v>
      </c>
      <c r="C79" s="85" t="s">
        <v>47</v>
      </c>
      <c r="D79" s="86" t="s">
        <v>92</v>
      </c>
      <c r="E79" s="86" t="s">
        <v>90</v>
      </c>
      <c r="F79" s="87" t="s">
        <v>91</v>
      </c>
    </row>
    <row r="80" spans="1:5" ht="12.75">
      <c r="A80" s="16" t="s">
        <v>94</v>
      </c>
      <c r="B80" s="17" t="s">
        <v>10</v>
      </c>
      <c r="C80" s="33">
        <v>0.16666666666666666</v>
      </c>
      <c r="D80" s="18">
        <f>+D64</f>
        <v>0</v>
      </c>
      <c r="E80" s="18">
        <f aca="true" t="shared" si="1" ref="E80:E86">C80*D80</f>
        <v>0</v>
      </c>
    </row>
    <row r="81" spans="1:5" ht="12.75">
      <c r="A81" s="19" t="s">
        <v>34</v>
      </c>
      <c r="B81" s="20" t="s">
        <v>10</v>
      </c>
      <c r="C81" s="33">
        <v>0.16666666666666666</v>
      </c>
      <c r="D81" s="21">
        <f>+D65</f>
        <v>0</v>
      </c>
      <c r="E81" s="21">
        <f t="shared" si="1"/>
        <v>0</v>
      </c>
    </row>
    <row r="82" spans="1:5" ht="12.75">
      <c r="A82" s="19" t="s">
        <v>35</v>
      </c>
      <c r="B82" s="20" t="s">
        <v>10</v>
      </c>
      <c r="C82" s="33">
        <v>0.3333333333333333</v>
      </c>
      <c r="D82" s="21">
        <f>+D66</f>
        <v>0</v>
      </c>
      <c r="E82" s="21">
        <f t="shared" si="1"/>
        <v>0</v>
      </c>
    </row>
    <row r="83" spans="1:5" ht="12.75">
      <c r="A83" s="19" t="s">
        <v>98</v>
      </c>
      <c r="B83" s="20" t="s">
        <v>70</v>
      </c>
      <c r="C83" s="33">
        <v>0.16666666666666666</v>
      </c>
      <c r="D83" s="21">
        <f>+D68</f>
        <v>0</v>
      </c>
      <c r="E83" s="21">
        <f t="shared" si="1"/>
        <v>0</v>
      </c>
    </row>
    <row r="84" spans="1:5" ht="12.75">
      <c r="A84" s="19" t="s">
        <v>97</v>
      </c>
      <c r="B84" s="20" t="s">
        <v>10</v>
      </c>
      <c r="C84" s="33">
        <v>0.08333333333333333</v>
      </c>
      <c r="D84" s="21">
        <f>+D70</f>
        <v>0</v>
      </c>
      <c r="E84" s="21">
        <f t="shared" si="1"/>
        <v>0</v>
      </c>
    </row>
    <row r="85" spans="1:5" ht="12.75">
      <c r="A85" s="19" t="s">
        <v>87</v>
      </c>
      <c r="B85" s="20" t="s">
        <v>71</v>
      </c>
      <c r="C85" s="102">
        <v>1</v>
      </c>
      <c r="D85" s="21">
        <f>+D73</f>
        <v>0</v>
      </c>
      <c r="E85" s="21">
        <f t="shared" si="1"/>
        <v>0</v>
      </c>
    </row>
    <row r="86" spans="1:5" ht="12.75">
      <c r="A86" s="19"/>
      <c r="B86" s="20"/>
      <c r="C86" s="102"/>
      <c r="D86" s="21"/>
      <c r="E86" s="21">
        <f t="shared" si="1"/>
        <v>0</v>
      </c>
    </row>
    <row r="87" spans="1:5" ht="13.5" thickBot="1">
      <c r="A87" s="19" t="s">
        <v>6</v>
      </c>
      <c r="B87" s="20" t="s">
        <v>7</v>
      </c>
      <c r="C87" s="102">
        <v>1</v>
      </c>
      <c r="D87" s="21">
        <f>+SUM(E80:E86)</f>
        <v>0</v>
      </c>
      <c r="E87" s="21">
        <f>C87*D87</f>
        <v>0</v>
      </c>
    </row>
    <row r="88" ht="13.5" thickBot="1">
      <c r="F88" s="27">
        <f>+E87</f>
        <v>0</v>
      </c>
    </row>
    <row r="89" ht="11.25" customHeight="1" thickBot="1"/>
    <row r="90" spans="1:6" ht="13.5" thickBot="1">
      <c r="A90" s="29" t="s">
        <v>67</v>
      </c>
      <c r="B90" s="34"/>
      <c r="C90" s="34"/>
      <c r="D90" s="35"/>
      <c r="E90" s="36"/>
      <c r="F90" s="125">
        <f>+F76+F88</f>
        <v>0</v>
      </c>
    </row>
    <row r="91" ht="11.25" customHeight="1"/>
    <row r="92" ht="12.75">
      <c r="A92" s="14" t="s">
        <v>80</v>
      </c>
    </row>
    <row r="93" ht="12.75">
      <c r="A93" s="12" t="s">
        <v>106</v>
      </c>
    </row>
    <row r="94" ht="13.5" thickBot="1">
      <c r="A94" s="12" t="s">
        <v>68</v>
      </c>
    </row>
    <row r="95" spans="1:6" ht="13.5" thickBot="1">
      <c r="A95" s="84" t="s">
        <v>88</v>
      </c>
      <c r="B95" s="85" t="s">
        <v>89</v>
      </c>
      <c r="C95" s="85" t="s">
        <v>47</v>
      </c>
      <c r="D95" s="86" t="s">
        <v>92</v>
      </c>
      <c r="E95" s="86" t="s">
        <v>90</v>
      </c>
      <c r="F95" s="87" t="s">
        <v>91</v>
      </c>
    </row>
    <row r="96" spans="1:5" ht="12.75">
      <c r="A96" s="16" t="s">
        <v>105</v>
      </c>
      <c r="B96" s="17" t="s">
        <v>10</v>
      </c>
      <c r="C96" s="17">
        <v>1</v>
      </c>
      <c r="D96" s="18"/>
      <c r="E96" s="18">
        <f>C96*D96</f>
        <v>0</v>
      </c>
    </row>
    <row r="97" spans="1:5" ht="12.75">
      <c r="A97" s="19" t="s">
        <v>13</v>
      </c>
      <c r="B97" s="20" t="s">
        <v>10</v>
      </c>
      <c r="C97" s="20">
        <f>C96</f>
        <v>1</v>
      </c>
      <c r="D97" s="115"/>
      <c r="E97" s="21">
        <f>C97*D97</f>
        <v>0</v>
      </c>
    </row>
    <row r="98" spans="1:5" ht="12.75">
      <c r="A98" s="19" t="s">
        <v>114</v>
      </c>
      <c r="B98" s="20" t="s">
        <v>2</v>
      </c>
      <c r="C98" s="20">
        <v>1</v>
      </c>
      <c r="D98" s="21">
        <f>E96</f>
        <v>0</v>
      </c>
      <c r="E98" s="21">
        <f>C98*D98/100</f>
        <v>0</v>
      </c>
    </row>
    <row r="99" spans="1:5" ht="12.75">
      <c r="A99" s="19" t="s">
        <v>85</v>
      </c>
      <c r="B99" s="20" t="s">
        <v>2</v>
      </c>
      <c r="C99" s="20">
        <v>1</v>
      </c>
      <c r="D99" s="21">
        <f>E97</f>
        <v>0</v>
      </c>
      <c r="E99" s="21">
        <f>C99*D99/100</f>
        <v>0</v>
      </c>
    </row>
    <row r="100" spans="1:5" ht="13.5" thickBot="1">
      <c r="A100" s="19" t="s">
        <v>73</v>
      </c>
      <c r="B100" s="20" t="s">
        <v>8</v>
      </c>
      <c r="C100" s="20">
        <v>1</v>
      </c>
      <c r="D100" s="21">
        <f>E98+E99</f>
        <v>0</v>
      </c>
      <c r="E100" s="21">
        <f>D100/C100</f>
        <v>0</v>
      </c>
    </row>
    <row r="101" spans="1:6" ht="13.5" thickBot="1">
      <c r="A101" s="137" t="s">
        <v>113</v>
      </c>
      <c r="B101" s="137"/>
      <c r="C101" s="137"/>
      <c r="D101" s="137"/>
      <c r="F101" s="125">
        <f>E100</f>
        <v>0</v>
      </c>
    </row>
    <row r="102" spans="1:4" ht="26.25" customHeight="1">
      <c r="A102" s="138"/>
      <c r="B102" s="138"/>
      <c r="C102" s="138"/>
      <c r="D102" s="138"/>
    </row>
    <row r="103" ht="11.25" customHeight="1"/>
    <row r="104" ht="13.5" thickBot="1">
      <c r="A104" s="12" t="s">
        <v>76</v>
      </c>
    </row>
    <row r="105" spans="1:6" ht="13.5" thickBot="1">
      <c r="A105" s="84" t="s">
        <v>88</v>
      </c>
      <c r="B105" s="85" t="s">
        <v>89</v>
      </c>
      <c r="C105" s="85" t="s">
        <v>47</v>
      </c>
      <c r="D105" s="86" t="s">
        <v>92</v>
      </c>
      <c r="E105" s="86" t="s">
        <v>90</v>
      </c>
      <c r="F105" s="87" t="s">
        <v>91</v>
      </c>
    </row>
    <row r="106" spans="1:6" ht="12.75">
      <c r="A106" s="16" t="s">
        <v>74</v>
      </c>
      <c r="B106" s="17" t="s">
        <v>10</v>
      </c>
      <c r="C106" s="17">
        <v>1</v>
      </c>
      <c r="D106" s="18">
        <f>E96+E97</f>
        <v>0</v>
      </c>
      <c r="E106" s="18">
        <f>C106*D106</f>
        <v>0</v>
      </c>
      <c r="F106" s="23"/>
    </row>
    <row r="107" spans="1:6" ht="13.5" thickBot="1">
      <c r="A107" s="19" t="s">
        <v>14</v>
      </c>
      <c r="B107" s="20" t="s">
        <v>2</v>
      </c>
      <c r="C107" s="20">
        <v>0.5</v>
      </c>
      <c r="D107" s="21">
        <f>E106</f>
        <v>0</v>
      </c>
      <c r="E107" s="21">
        <f>C107*D107/100</f>
        <v>0</v>
      </c>
      <c r="F107" s="23"/>
    </row>
    <row r="108" spans="3:6" ht="13.5" thickBot="1">
      <c r="C108" s="22"/>
      <c r="D108" s="23"/>
      <c r="E108" s="23"/>
      <c r="F108" s="26">
        <f>E107</f>
        <v>0</v>
      </c>
    </row>
    <row r="109" ht="11.25" customHeight="1"/>
    <row r="110" ht="13.5" thickBot="1">
      <c r="A110" s="12" t="s">
        <v>77</v>
      </c>
    </row>
    <row r="111" spans="1:6" ht="13.5" thickBot="1">
      <c r="A111" s="84" t="s">
        <v>88</v>
      </c>
      <c r="B111" s="85" t="s">
        <v>89</v>
      </c>
      <c r="C111" s="85" t="s">
        <v>47</v>
      </c>
      <c r="D111" s="86" t="s">
        <v>92</v>
      </c>
      <c r="E111" s="86" t="s">
        <v>90</v>
      </c>
      <c r="F111" s="87" t="s">
        <v>91</v>
      </c>
    </row>
    <row r="112" spans="1:5" ht="12.75">
      <c r="A112" s="16" t="s">
        <v>15</v>
      </c>
      <c r="B112" s="17" t="s">
        <v>10</v>
      </c>
      <c r="C112" s="118">
        <v>0.08333333333333333</v>
      </c>
      <c r="D112" s="18">
        <f>0.01*D96</f>
        <v>0</v>
      </c>
      <c r="E112" s="18">
        <f>C112*D112</f>
        <v>0</v>
      </c>
    </row>
    <row r="113" spans="1:5" ht="12.75">
      <c r="A113" s="19" t="s">
        <v>75</v>
      </c>
      <c r="B113" s="20" t="s">
        <v>10</v>
      </c>
      <c r="C113" s="20">
        <f>C96</f>
        <v>1</v>
      </c>
      <c r="D113" s="21"/>
      <c r="E113" s="21">
        <f>C113*D113</f>
        <v>0</v>
      </c>
    </row>
    <row r="114" spans="1:6" ht="12.75">
      <c r="A114" s="19" t="s">
        <v>16</v>
      </c>
      <c r="B114" s="20" t="s">
        <v>10</v>
      </c>
      <c r="C114" s="42">
        <v>0.08333333333333333</v>
      </c>
      <c r="D114" s="21"/>
      <c r="E114" s="21">
        <f>C114*D114</f>
        <v>0</v>
      </c>
      <c r="F114" s="37"/>
    </row>
    <row r="115" spans="1:5" ht="13.5" thickBot="1">
      <c r="A115" s="19" t="s">
        <v>17</v>
      </c>
      <c r="B115" s="20" t="s">
        <v>8</v>
      </c>
      <c r="C115" s="42">
        <v>1</v>
      </c>
      <c r="D115" s="21">
        <f>SUM(E112:E114)</f>
        <v>0</v>
      </c>
      <c r="E115" s="119">
        <f>D115/C115</f>
        <v>0</v>
      </c>
    </row>
    <row r="116" ht="13.5" thickBot="1">
      <c r="F116" s="26">
        <f>E115</f>
        <v>0</v>
      </c>
    </row>
    <row r="117" ht="11.25" customHeight="1"/>
    <row r="118" spans="1:2" ht="13.5" thickBot="1">
      <c r="A118" s="12" t="s">
        <v>78</v>
      </c>
      <c r="B118" s="38"/>
    </row>
    <row r="119" spans="1:6" ht="13.5" thickBot="1">
      <c r="A119" s="84" t="s">
        <v>88</v>
      </c>
      <c r="B119" s="85" t="s">
        <v>89</v>
      </c>
      <c r="C119" s="85" t="s">
        <v>47</v>
      </c>
      <c r="D119" s="86" t="s">
        <v>92</v>
      </c>
      <c r="E119" s="86" t="s">
        <v>90</v>
      </c>
      <c r="F119" s="87" t="s">
        <v>91</v>
      </c>
    </row>
    <row r="120" spans="1:5" ht="12.75">
      <c r="A120" s="16" t="s">
        <v>18</v>
      </c>
      <c r="B120" s="17" t="s">
        <v>19</v>
      </c>
      <c r="C120" s="39">
        <v>3.5</v>
      </c>
      <c r="D120" s="100"/>
      <c r="E120" s="18"/>
    </row>
    <row r="121" spans="1:5" ht="12.75">
      <c r="A121" s="19" t="s">
        <v>20</v>
      </c>
      <c r="B121" s="20" t="s">
        <v>21</v>
      </c>
      <c r="C121" s="41">
        <v>2200</v>
      </c>
      <c r="D121" s="18">
        <f>+D120/C120</f>
        <v>0</v>
      </c>
      <c r="E121" s="21">
        <f>C121*D121</f>
        <v>0</v>
      </c>
    </row>
    <row r="122" spans="1:5" ht="12.75">
      <c r="A122" s="19" t="s">
        <v>22</v>
      </c>
      <c r="B122" s="20" t="s">
        <v>23</v>
      </c>
      <c r="C122" s="40">
        <v>6</v>
      </c>
      <c r="D122" s="21"/>
      <c r="E122" s="21"/>
    </row>
    <row r="123" spans="1:5" ht="12.75">
      <c r="A123" s="19" t="s">
        <v>24</v>
      </c>
      <c r="B123" s="20" t="s">
        <v>21</v>
      </c>
      <c r="C123" s="41">
        <f>C121</f>
        <v>2200</v>
      </c>
      <c r="D123" s="21">
        <f>+C122*D122</f>
        <v>0</v>
      </c>
      <c r="E123" s="21">
        <f>C123*D123/1000</f>
        <v>0</v>
      </c>
    </row>
    <row r="124" spans="1:5" ht="12.75">
      <c r="A124" s="19" t="s">
        <v>25</v>
      </c>
      <c r="B124" s="20" t="s">
        <v>23</v>
      </c>
      <c r="C124" s="40">
        <v>0.85</v>
      </c>
      <c r="D124" s="21"/>
      <c r="E124" s="21"/>
    </row>
    <row r="125" spans="1:5" ht="12.75">
      <c r="A125" s="19" t="s">
        <v>26</v>
      </c>
      <c r="B125" s="20" t="s">
        <v>21</v>
      </c>
      <c r="C125" s="41">
        <f>C121</f>
        <v>2200</v>
      </c>
      <c r="D125" s="21">
        <f>+C124*D124</f>
        <v>0</v>
      </c>
      <c r="E125" s="21">
        <f>C125*D125/1000</f>
        <v>0</v>
      </c>
    </row>
    <row r="126" spans="1:5" ht="12.75">
      <c r="A126" s="19" t="s">
        <v>29</v>
      </c>
      <c r="B126" s="20" t="s">
        <v>23</v>
      </c>
      <c r="C126" s="40">
        <v>5</v>
      </c>
      <c r="D126" s="21"/>
      <c r="E126" s="21"/>
    </row>
    <row r="127" spans="1:5" ht="12.75">
      <c r="A127" s="19" t="s">
        <v>27</v>
      </c>
      <c r="B127" s="20" t="s">
        <v>21</v>
      </c>
      <c r="C127" s="41">
        <f>C121</f>
        <v>2200</v>
      </c>
      <c r="D127" s="21">
        <f>+C126*D126</f>
        <v>0</v>
      </c>
      <c r="E127" s="21">
        <f>C127*D127/1000</f>
        <v>0</v>
      </c>
    </row>
    <row r="128" spans="1:5" ht="12.75">
      <c r="A128" s="19" t="s">
        <v>28</v>
      </c>
      <c r="B128" s="20" t="s">
        <v>30</v>
      </c>
      <c r="C128" s="20">
        <v>2</v>
      </c>
      <c r="D128" s="21"/>
      <c r="E128" s="21"/>
    </row>
    <row r="129" spans="1:5" ht="13.5" thickBot="1">
      <c r="A129" s="19" t="s">
        <v>31</v>
      </c>
      <c r="B129" s="20" t="s">
        <v>21</v>
      </c>
      <c r="C129" s="41">
        <f>C121</f>
        <v>2200</v>
      </c>
      <c r="D129" s="21">
        <f>+C128*D128</f>
        <v>0</v>
      </c>
      <c r="E129" s="21">
        <f>C129*D129/1000</f>
        <v>0</v>
      </c>
    </row>
    <row r="130" ht="13.5" thickBot="1">
      <c r="F130" s="26">
        <f>SUM(E120:E129)</f>
        <v>0</v>
      </c>
    </row>
    <row r="131" ht="11.25" customHeight="1"/>
    <row r="132" ht="13.5" thickBot="1">
      <c r="A132" s="12" t="s">
        <v>79</v>
      </c>
    </row>
    <row r="133" spans="1:6" ht="13.5" thickBot="1">
      <c r="A133" s="84" t="s">
        <v>88</v>
      </c>
      <c r="B133" s="85" t="s">
        <v>89</v>
      </c>
      <c r="C133" s="85" t="s">
        <v>47</v>
      </c>
      <c r="D133" s="86" t="s">
        <v>92</v>
      </c>
      <c r="E133" s="86" t="s">
        <v>90</v>
      </c>
      <c r="F133" s="87" t="s">
        <v>91</v>
      </c>
    </row>
    <row r="134" spans="1:5" ht="12.75">
      <c r="A134" s="16" t="s">
        <v>12</v>
      </c>
      <c r="B134" s="17" t="s">
        <v>10</v>
      </c>
      <c r="C134" s="17">
        <f>C96</f>
        <v>1</v>
      </c>
      <c r="D134" s="18">
        <f>D96</f>
        <v>0</v>
      </c>
      <c r="E134" s="18">
        <f>C134*D134</f>
        <v>0</v>
      </c>
    </row>
    <row r="135" spans="1:5" ht="12.75">
      <c r="A135" s="19" t="s">
        <v>13</v>
      </c>
      <c r="B135" s="20" t="s">
        <v>10</v>
      </c>
      <c r="C135" s="20">
        <f>C97</f>
        <v>1</v>
      </c>
      <c r="D135" s="21">
        <f>D97</f>
        <v>0</v>
      </c>
      <c r="E135" s="21">
        <f>C135*D135</f>
        <v>0</v>
      </c>
    </row>
    <row r="136" spans="1:5" ht="12.75">
      <c r="A136" s="19" t="s">
        <v>72</v>
      </c>
      <c r="B136" s="20" t="s">
        <v>2</v>
      </c>
      <c r="C136" s="105">
        <v>85</v>
      </c>
      <c r="D136" s="21">
        <f>E134+E135</f>
        <v>0</v>
      </c>
      <c r="E136" s="21">
        <f>C136*D136/100</f>
        <v>0</v>
      </c>
    </row>
    <row r="137" spans="1:5" ht="13.5" thickBot="1">
      <c r="A137" s="19" t="s">
        <v>41</v>
      </c>
      <c r="B137" s="20" t="s">
        <v>8</v>
      </c>
      <c r="C137" s="20">
        <v>60</v>
      </c>
      <c r="D137" s="21">
        <f>E136</f>
        <v>0</v>
      </c>
      <c r="E137" s="21">
        <f>D137/C137</f>
        <v>0</v>
      </c>
    </row>
    <row r="138" ht="13.5" thickBot="1">
      <c r="F138" s="26">
        <f>E137</f>
        <v>0</v>
      </c>
    </row>
    <row r="139" ht="11.25" customHeight="1"/>
    <row r="140" ht="13.5" thickBot="1">
      <c r="A140" s="12" t="s">
        <v>86</v>
      </c>
    </row>
    <row r="141" spans="1:6" ht="13.5" thickBot="1">
      <c r="A141" s="84" t="s">
        <v>88</v>
      </c>
      <c r="B141" s="85" t="s">
        <v>89</v>
      </c>
      <c r="C141" s="85" t="s">
        <v>47</v>
      </c>
      <c r="D141" s="86" t="s">
        <v>92</v>
      </c>
      <c r="E141" s="86" t="s">
        <v>90</v>
      </c>
      <c r="F141" s="87" t="s">
        <v>91</v>
      </c>
    </row>
    <row r="142" spans="1:5" ht="12.75">
      <c r="A142" s="16" t="s">
        <v>38</v>
      </c>
      <c r="B142" s="17" t="s">
        <v>10</v>
      </c>
      <c r="C142" s="17">
        <v>6</v>
      </c>
      <c r="D142" s="18"/>
      <c r="E142" s="18">
        <f>C142*D142</f>
        <v>0</v>
      </c>
    </row>
    <row r="143" spans="1:5" ht="12.75">
      <c r="A143" s="16" t="s">
        <v>99</v>
      </c>
      <c r="B143" s="17" t="s">
        <v>10</v>
      </c>
      <c r="C143" s="17">
        <f>C142</f>
        <v>6</v>
      </c>
      <c r="D143" s="18"/>
      <c r="E143" s="18">
        <f>C143*D143</f>
        <v>0</v>
      </c>
    </row>
    <row r="144" spans="1:5" ht="12.75">
      <c r="A144" s="19" t="s">
        <v>100</v>
      </c>
      <c r="B144" s="20" t="s">
        <v>32</v>
      </c>
      <c r="C144" s="41">
        <v>60000</v>
      </c>
      <c r="D144" s="21">
        <f>E142+E143</f>
        <v>0</v>
      </c>
      <c r="E144" s="21">
        <f>D144/C144</f>
        <v>0</v>
      </c>
    </row>
    <row r="145" spans="1:5" ht="13.5" thickBot="1">
      <c r="A145" s="19" t="s">
        <v>81</v>
      </c>
      <c r="B145" s="20" t="s">
        <v>21</v>
      </c>
      <c r="C145" s="41">
        <f>C121</f>
        <v>2200</v>
      </c>
      <c r="D145" s="21">
        <f>E144</f>
        <v>0</v>
      </c>
      <c r="E145" s="21">
        <f>C145*D145</f>
        <v>0</v>
      </c>
    </row>
    <row r="146" ht="13.5" thickBot="1">
      <c r="F146" s="26">
        <f>E145</f>
        <v>0</v>
      </c>
    </row>
    <row r="147" ht="11.25" customHeight="1" thickBot="1"/>
    <row r="148" spans="1:6" ht="13.5" customHeight="1" thickBot="1">
      <c r="A148" s="126" t="s">
        <v>117</v>
      </c>
      <c r="B148" s="127"/>
      <c r="C148" s="127"/>
      <c r="D148" s="127"/>
      <c r="E148" s="127"/>
      <c r="F148" s="124">
        <f>F146+F138+F130+F116+F108+F101</f>
        <v>0</v>
      </c>
    </row>
    <row r="149" ht="11.25" customHeight="1" thickBot="1"/>
    <row r="150" spans="1:6" ht="17.25" customHeight="1" thickBot="1">
      <c r="A150" s="29" t="s">
        <v>40</v>
      </c>
      <c r="B150" s="34"/>
      <c r="C150" s="34"/>
      <c r="D150" s="35"/>
      <c r="E150" s="36"/>
      <c r="F150" s="27">
        <f>F146+F138+F130+F116+F108+F101+F90+F57</f>
        <v>10715.861208</v>
      </c>
    </row>
    <row r="151" ht="11.25" customHeight="1"/>
    <row r="152" ht="12.75">
      <c r="A152" s="14" t="s">
        <v>118</v>
      </c>
    </row>
    <row r="153" ht="11.25" customHeight="1" thickBot="1"/>
    <row r="154" spans="1:6" ht="13.5" thickBot="1">
      <c r="A154" s="84" t="s">
        <v>88</v>
      </c>
      <c r="B154" s="85" t="s">
        <v>89</v>
      </c>
      <c r="C154" s="85" t="s">
        <v>47</v>
      </c>
      <c r="D154" s="86" t="s">
        <v>92</v>
      </c>
      <c r="E154" s="86" t="s">
        <v>90</v>
      </c>
      <c r="F154" s="87" t="s">
        <v>91</v>
      </c>
    </row>
    <row r="155" spans="1:5" ht="13.5" thickBot="1">
      <c r="A155" s="16" t="s">
        <v>39</v>
      </c>
      <c r="B155" s="17" t="s">
        <v>2</v>
      </c>
      <c r="C155" s="104"/>
      <c r="D155" s="18"/>
      <c r="E155" s="18">
        <f>C155*D155/100</f>
        <v>0</v>
      </c>
    </row>
    <row r="156" ht="13.5" thickBot="1">
      <c r="F156" s="26">
        <f>+E155</f>
        <v>0</v>
      </c>
    </row>
    <row r="157" ht="11.25" customHeight="1" thickBot="1"/>
    <row r="158" spans="1:7" ht="13.5" thickBot="1">
      <c r="A158" s="29" t="s">
        <v>82</v>
      </c>
      <c r="B158" s="30"/>
      <c r="C158" s="30"/>
      <c r="D158" s="31"/>
      <c r="E158" s="32"/>
      <c r="F158" s="26">
        <f>F156+F150</f>
        <v>10715.861208</v>
      </c>
      <c r="G158" s="123"/>
    </row>
    <row r="159" ht="11.25" customHeight="1"/>
    <row r="160" spans="1:5" ht="14.25">
      <c r="A160" s="11"/>
      <c r="B160" s="11"/>
      <c r="C160" s="11"/>
      <c r="D160" s="46"/>
      <c r="E160" s="46"/>
    </row>
    <row r="161" spans="1:5" ht="15.75" customHeight="1">
      <c r="A161" s="44" t="s">
        <v>116</v>
      </c>
      <c r="B161" s="45"/>
      <c r="C161" s="45"/>
      <c r="D161" s="121">
        <v>72</v>
      </c>
      <c r="E161" s="47" t="s">
        <v>33</v>
      </c>
    </row>
    <row r="163" spans="1:6" s="4" customFormat="1" ht="7.5" customHeight="1">
      <c r="A163" s="97"/>
      <c r="B163" s="98"/>
      <c r="C163" s="98"/>
      <c r="D163" s="99"/>
      <c r="E163" s="99"/>
      <c r="F163" s="99"/>
    </row>
    <row r="164" spans="1:6" s="4" customFormat="1" ht="9.75" customHeight="1">
      <c r="A164" s="56"/>
      <c r="B164" s="13"/>
      <c r="C164" s="13"/>
      <c r="D164" s="13"/>
      <c r="E164" s="13"/>
      <c r="F164" s="13"/>
    </row>
    <row r="165" spans="1:6" s="4" customFormat="1" ht="16.5" customHeight="1">
      <c r="A165" s="56" t="s">
        <v>4</v>
      </c>
      <c r="B165" s="13"/>
      <c r="C165" s="13"/>
      <c r="D165" s="13"/>
      <c r="E165" s="13"/>
      <c r="F165" s="13"/>
    </row>
    <row r="166" spans="1:6" s="14" customFormat="1" ht="6.75" customHeight="1">
      <c r="A166" s="43"/>
      <c r="B166" s="64"/>
      <c r="C166" s="83"/>
      <c r="D166" s="13"/>
      <c r="E166" s="62"/>
      <c r="F166" s="62"/>
    </row>
    <row r="167" spans="1:6" s="69" customFormat="1" ht="16.5" customHeight="1">
      <c r="A167" s="66" t="s">
        <v>48</v>
      </c>
      <c r="B167" s="67"/>
      <c r="C167" s="83"/>
      <c r="D167" s="13"/>
      <c r="E167" s="68"/>
      <c r="F167" s="68"/>
    </row>
    <row r="168" spans="1:6" s="4" customFormat="1" ht="12.75" customHeight="1">
      <c r="A168" s="78" t="s">
        <v>49</v>
      </c>
      <c r="B168" s="101">
        <v>0.2</v>
      </c>
      <c r="C168" s="83"/>
      <c r="D168" s="13"/>
      <c r="E168" s="13"/>
      <c r="F168" s="13"/>
    </row>
    <row r="169" spans="1:6" s="4" customFormat="1" ht="12.75" customHeight="1">
      <c r="A169" s="78" t="s">
        <v>50</v>
      </c>
      <c r="B169" s="101">
        <v>0.08</v>
      </c>
      <c r="C169" s="83"/>
      <c r="D169" s="13"/>
      <c r="E169" s="13"/>
      <c r="F169" s="13"/>
    </row>
    <row r="170" spans="1:6" s="4" customFormat="1" ht="12.75" customHeight="1">
      <c r="A170" s="78" t="s">
        <v>51</v>
      </c>
      <c r="B170" s="101">
        <v>0.03</v>
      </c>
      <c r="C170" s="83"/>
      <c r="D170" s="13"/>
      <c r="E170" s="13"/>
      <c r="F170" s="13"/>
    </row>
    <row r="171" spans="1:6" s="4" customFormat="1" ht="12.75" customHeight="1">
      <c r="A171" s="78" t="s">
        <v>52</v>
      </c>
      <c r="B171" s="101">
        <v>0.025</v>
      </c>
      <c r="C171" s="83"/>
      <c r="D171" s="13"/>
      <c r="E171" s="13"/>
      <c r="F171" s="13"/>
    </row>
    <row r="172" spans="1:6" s="4" customFormat="1" ht="12.75" customHeight="1">
      <c r="A172" s="78" t="s">
        <v>53</v>
      </c>
      <c r="B172" s="101">
        <v>0.006</v>
      </c>
      <c r="C172" s="83"/>
      <c r="D172" s="13"/>
      <c r="E172" s="13"/>
      <c r="F172" s="13"/>
    </row>
    <row r="173" spans="1:6" s="4" customFormat="1" ht="12.75" customHeight="1">
      <c r="A173" s="78" t="s">
        <v>54</v>
      </c>
      <c r="B173" s="101">
        <v>0.015</v>
      </c>
      <c r="C173" s="83"/>
      <c r="D173" s="13"/>
      <c r="E173" s="13"/>
      <c r="F173" s="13"/>
    </row>
    <row r="174" spans="1:6" s="4" customFormat="1" ht="12.75" customHeight="1">
      <c r="A174" s="78" t="s">
        <v>55</v>
      </c>
      <c r="B174" s="101">
        <v>0.01</v>
      </c>
      <c r="C174" s="83"/>
      <c r="D174" s="13"/>
      <c r="E174" s="13"/>
      <c r="F174" s="13"/>
    </row>
    <row r="175" spans="1:6" s="4" customFormat="1" ht="12.75" customHeight="1">
      <c r="A175" s="78" t="s">
        <v>56</v>
      </c>
      <c r="B175" s="101">
        <v>0.002</v>
      </c>
      <c r="C175" s="83"/>
      <c r="D175" s="13"/>
      <c r="E175" s="13"/>
      <c r="F175" s="13"/>
    </row>
    <row r="176" spans="1:6" s="14" customFormat="1" ht="12.75" customHeight="1">
      <c r="A176" s="70" t="s">
        <v>57</v>
      </c>
      <c r="B176" s="71">
        <f>SUM(B168:B175)</f>
        <v>0.3680000000000001</v>
      </c>
      <c r="C176" s="83"/>
      <c r="D176" s="13"/>
      <c r="E176" s="62"/>
      <c r="F176" s="62"/>
    </row>
    <row r="177" ht="9" customHeight="1"/>
    <row r="178" spans="1:6" s="69" customFormat="1" ht="16.5" customHeight="1">
      <c r="A178" s="66" t="s">
        <v>58</v>
      </c>
      <c r="B178" s="72"/>
      <c r="C178" s="83"/>
      <c r="D178" s="13"/>
      <c r="E178" s="68"/>
      <c r="F178" s="68"/>
    </row>
    <row r="179" spans="1:6" s="4" customFormat="1" ht="12.75" customHeight="1">
      <c r="A179" s="78" t="s">
        <v>59</v>
      </c>
      <c r="B179" s="101">
        <v>0.1111</v>
      </c>
      <c r="C179" s="83"/>
      <c r="D179" s="13"/>
      <c r="E179" s="13"/>
      <c r="F179" s="13"/>
    </row>
    <row r="180" spans="1:6" s="4" customFormat="1" ht="12.75" customHeight="1">
      <c r="A180" s="78"/>
      <c r="B180" s="101"/>
      <c r="C180" s="83"/>
      <c r="D180" s="13"/>
      <c r="E180" s="13"/>
      <c r="F180" s="13"/>
    </row>
    <row r="181" spans="1:6" s="14" customFormat="1" ht="12.75" customHeight="1">
      <c r="A181" s="70" t="s">
        <v>57</v>
      </c>
      <c r="B181" s="71">
        <f>SUM(B179:B179)</f>
        <v>0.1111</v>
      </c>
      <c r="C181" s="83"/>
      <c r="D181" s="13"/>
      <c r="E181" s="62"/>
      <c r="F181" s="62"/>
    </row>
    <row r="182" ht="9" customHeight="1"/>
    <row r="183" spans="1:6" s="69" customFormat="1" ht="16.5" customHeight="1">
      <c r="A183" s="66" t="s">
        <v>60</v>
      </c>
      <c r="B183" s="72"/>
      <c r="C183" s="65"/>
      <c r="D183" s="7"/>
      <c r="E183" s="68"/>
      <c r="F183" s="68"/>
    </row>
    <row r="184" spans="1:6" s="4" customFormat="1" ht="12.75" customHeight="1">
      <c r="A184" s="78" t="s">
        <v>61</v>
      </c>
      <c r="B184" s="101">
        <v>0.0833</v>
      </c>
      <c r="C184" s="83"/>
      <c r="D184" s="13"/>
      <c r="E184" s="13"/>
      <c r="F184" s="13"/>
    </row>
    <row r="185" spans="1:6" s="4" customFormat="1" ht="12.75" customHeight="1">
      <c r="A185" s="78" t="s">
        <v>115</v>
      </c>
      <c r="B185" s="101">
        <v>0.0333</v>
      </c>
      <c r="C185" s="83"/>
      <c r="D185" s="13"/>
      <c r="E185" s="13"/>
      <c r="F185" s="13"/>
    </row>
    <row r="186" spans="1:6" s="14" customFormat="1" ht="12.75" customHeight="1">
      <c r="A186" s="70" t="s">
        <v>57</v>
      </c>
      <c r="B186" s="71">
        <f>SUM(B184:B185)</f>
        <v>0.11660000000000001</v>
      </c>
      <c r="C186" s="83"/>
      <c r="E186"/>
      <c r="F186"/>
    </row>
    <row r="187" spans="4:6" ht="9" customHeight="1">
      <c r="D187"/>
      <c r="E187"/>
      <c r="F187"/>
    </row>
    <row r="188" spans="4:6" ht="9" customHeight="1">
      <c r="D188"/>
      <c r="E188"/>
      <c r="F188"/>
    </row>
    <row r="189" spans="1:6" s="14" customFormat="1" ht="21.75" customHeight="1">
      <c r="A189" s="70" t="s">
        <v>62</v>
      </c>
      <c r="B189" s="71">
        <f>+B176+B181+B186</f>
        <v>0.5957000000000001</v>
      </c>
      <c r="C189" s="65"/>
      <c r="D189"/>
      <c r="E189"/>
      <c r="F189"/>
    </row>
  </sheetData>
  <sheetProtection/>
  <mergeCells count="13">
    <mergeCell ref="A5:F5"/>
    <mergeCell ref="D14:E14"/>
    <mergeCell ref="A6:F6"/>
    <mergeCell ref="D9:E9"/>
    <mergeCell ref="D10:E10"/>
    <mergeCell ref="D11:E11"/>
    <mergeCell ref="A148:E148"/>
    <mergeCell ref="A19:D19"/>
    <mergeCell ref="A24:D24"/>
    <mergeCell ref="D12:E12"/>
    <mergeCell ref="D13:E13"/>
    <mergeCell ref="A11:C11"/>
    <mergeCell ref="A101:D102"/>
  </mergeCells>
  <printOptions/>
  <pageMargins left="0.5905511811023623" right="0.1968503937007874" top="1.4960629921259843" bottom="0.7874015748031497" header="0.5118110236220472" footer="0.5118110236220472"/>
  <pageSetup horizontalDpi="600" verticalDpi="600" orientation="portrait" paperSize="9" r:id="rId3"/>
  <headerFooter alignWithMargins="0">
    <oddFooter>&amp;R&amp;P de &amp;N</oddFooter>
  </headerFooter>
  <rowBreaks count="4" manualBreakCount="4">
    <brk id="27" max="5" man="1"/>
    <brk id="50" max="5" man="1"/>
    <brk id="91" max="5" man="1"/>
    <brk id="138" max="5" man="1"/>
  </rowBreaks>
  <ignoredErrors>
    <ignoredError sqref="E14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User</dc:creator>
  <cp:keywords/>
  <dc:description/>
  <cp:lastModifiedBy>User</cp:lastModifiedBy>
  <cp:lastPrinted>2018-10-01T19:10:55Z</cp:lastPrinted>
  <dcterms:created xsi:type="dcterms:W3CDTF">2000-12-13T10:02:50Z</dcterms:created>
  <dcterms:modified xsi:type="dcterms:W3CDTF">2019-07-08T14:56:50Z</dcterms:modified>
  <cp:category/>
  <cp:version/>
  <cp:contentType/>
  <cp:contentStatus/>
</cp:coreProperties>
</file>